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aire Medical\Cost Calculators\"/>
    </mc:Choice>
  </mc:AlternateContent>
  <xr:revisionPtr revIDLastSave="0" documentId="8_{C8C8E540-9BCC-4788-BCAB-110CBD1D6A32}" xr6:coauthVersionLast="40" xr6:coauthVersionMax="40" xr10:uidLastSave="{00000000-0000-0000-0000-000000000000}"/>
  <bookViews>
    <workbookView xWindow="-16320" yWindow="-3600" windowWidth="16440" windowHeight="28440" xr2:uid="{00000000-000D-0000-FFFF-FFFF00000000}"/>
  </bookViews>
  <sheets>
    <sheet name="Continuous Flow Patients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B14" i="1"/>
  <c r="C39" i="1"/>
  <c r="B39" i="1"/>
  <c r="B50" i="1"/>
  <c r="B9" i="1"/>
  <c r="C51" i="1"/>
  <c r="C50" i="1"/>
  <c r="B51" i="1"/>
  <c r="B23" i="1"/>
  <c r="B25" i="1" s="1"/>
  <c r="C23" i="1"/>
  <c r="C25" i="1" s="1"/>
  <c r="C59" i="1"/>
  <c r="C58" i="1"/>
  <c r="C30" i="1"/>
  <c r="C32" i="1" s="1"/>
  <c r="C38" i="1" s="1"/>
  <c r="C15" i="1"/>
  <c r="C9" i="1"/>
  <c r="C16" i="1" s="1"/>
  <c r="C17" i="1" s="1"/>
  <c r="B30" i="1"/>
  <c r="B32" i="1" s="1"/>
  <c r="B38" i="1" s="1"/>
  <c r="B58" i="1"/>
  <c r="B59" i="1"/>
  <c r="B15" i="1"/>
  <c r="B18" i="1"/>
  <c r="B19" i="1" s="1"/>
  <c r="C52" i="1" l="1"/>
  <c r="B16" i="1"/>
  <c r="B17" i="1" s="1"/>
  <c r="C60" i="1"/>
  <c r="C61" i="1" s="1"/>
  <c r="C18" i="1"/>
  <c r="C19" i="1" s="1"/>
  <c r="B52" i="1"/>
  <c r="B62" i="1" s="1"/>
  <c r="B63" i="1" s="1"/>
  <c r="C45" i="1"/>
  <c r="C46" i="1" s="1"/>
  <c r="C40" i="1"/>
  <c r="C42" i="1" s="1"/>
  <c r="B45" i="1"/>
  <c r="B46" i="1" s="1"/>
  <c r="B40" i="1"/>
  <c r="B42" i="1" s="1"/>
  <c r="C41" i="1"/>
  <c r="C43" i="1" s="1"/>
  <c r="B41" i="1"/>
  <c r="B43" i="1" s="1"/>
  <c r="C62" i="1"/>
  <c r="C63" i="1" s="1"/>
  <c r="B60" i="1" l="1"/>
  <c r="B61" i="1" s="1"/>
  <c r="C44" i="1"/>
  <c r="B44" i="1"/>
</calcChain>
</file>

<file path=xl/sharedStrings.xml><?xml version="1.0" encoding="utf-8"?>
<sst xmlns="http://schemas.openxmlformats.org/spreadsheetml/2006/main" count="56" uniqueCount="48">
  <si>
    <t>Stationary Concentrator E1390</t>
  </si>
  <si>
    <t>Tank Delivery E0431</t>
  </si>
  <si>
    <t>Monthly Revenue</t>
  </si>
  <si>
    <t>Bill Stationary Concentrator E1390</t>
  </si>
  <si>
    <t>Also Bill Portable Concentrator E1392</t>
  </si>
  <si>
    <t>Ammortized monthly cost over 36 months</t>
  </si>
  <si>
    <t>Medicare Revenue (Monthly)</t>
  </si>
  <si>
    <t>Driver Cost for a Single Stop</t>
  </si>
  <si>
    <t>Cost to fill a Cylinder</t>
  </si>
  <si>
    <t>Patient Profile</t>
  </si>
  <si>
    <t>Deliveries per Month</t>
  </si>
  <si>
    <t>Cylinders per Delivery</t>
  </si>
  <si>
    <t>Stationary Concentrator Cost</t>
  </si>
  <si>
    <t>Out of Warranty Repairs on Equipment</t>
  </si>
  <si>
    <t>Monthy Profit</t>
  </si>
  <si>
    <t>Monthly Profit $$</t>
  </si>
  <si>
    <t>Monthly Profit %</t>
  </si>
  <si>
    <t>Monthy Direct Margin</t>
  </si>
  <si>
    <t>Competitve Bid</t>
  </si>
  <si>
    <t>Rural Area</t>
  </si>
  <si>
    <t>Servicing Tanks &amp; Stationary Concentrator</t>
  </si>
  <si>
    <t>60 Month Total Cost</t>
  </si>
  <si>
    <t>Price for Sequal Eclipse 5 year warranty</t>
  </si>
  <si>
    <t>Total Cost to Buy Cylinders (15 units @ $25.00)</t>
  </si>
  <si>
    <t>Conserving Device</t>
  </si>
  <si>
    <t>Regulator Device</t>
  </si>
  <si>
    <t>Total Reimbursement 36 Months</t>
  </si>
  <si>
    <t>Total Profitability Per Patient</t>
  </si>
  <si>
    <t>Total Profitability Per Patient 60 Month</t>
  </si>
  <si>
    <t>Total Profitability Per Patient 60 Months</t>
  </si>
  <si>
    <t>Sequal 5 Transportable (E1390 $ E1392)</t>
  </si>
  <si>
    <t>Price for Annual Filter (5 Filters @ $25.00)</t>
  </si>
  <si>
    <t>Stationary Concentrator Filter (2 Filters @ $8.00)</t>
  </si>
  <si>
    <t>60 Month Total Equipment Cost</t>
  </si>
  <si>
    <t>Monthly Operating Cost Deliveries &amp; Content</t>
  </si>
  <si>
    <t>Monthly Profit First 36 Months</t>
  </si>
  <si>
    <t>Monthly Profit Last 24 Months</t>
  </si>
  <si>
    <t>Monthly Profit % First 36 Months</t>
  </si>
  <si>
    <t>Monthly Profit % Last 24 Months</t>
  </si>
  <si>
    <t>60 Month Profit Average %</t>
  </si>
  <si>
    <t>Stationary Concentrator Filters (2 @ $8.00)</t>
  </si>
  <si>
    <t>Delivery Driver Charge Annual (5 x $35.00)</t>
  </si>
  <si>
    <t>Driver Cost for 5 Stops (5 @ $35.00)</t>
  </si>
  <si>
    <t>Additional Battery Upgrade if Requested $200.00</t>
  </si>
  <si>
    <t>Caire Medical Bundle Package (Companion 5L Stationary with Freestyle Comfort Portable Oxygen Concentrator Single Battery</t>
  </si>
  <si>
    <t>Price for Extended Warranty 5YR $330</t>
  </si>
  <si>
    <t>Price for Companion 5 / Freestlye Comfort Bundle</t>
  </si>
  <si>
    <t>Price For Extra Freestyle Battery $100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</si>
</sst>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9" fontId="2" fillId="0" borderId="1" xfId="3" applyFont="1" applyBorder="1"/>
    <xf numFmtId="44" fontId="2" fillId="0" borderId="1" xfId="0" applyNumberFormat="1" applyFont="1" applyBorder="1"/>
    <xf numFmtId="0" fontId="2" fillId="0" borderId="1" xfId="0" applyFont="1" applyBorder="1"/>
    <xf numFmtId="44" fontId="2" fillId="0" borderId="0" xfId="0" applyNumberFormat="1" applyFont="1"/>
    <xf numFmtId="0" fontId="0" fillId="0" borderId="1" xfId="0" applyBorder="1" applyAlignment="1">
      <alignment horizontal="left" indent="2"/>
    </xf>
    <xf numFmtId="164" fontId="1" fillId="2" borderId="1" xfId="1" applyNumberFormat="1" applyFill="1" applyBorder="1"/>
    <xf numFmtId="44" fontId="0" fillId="2" borderId="1" xfId="0" applyNumberFormat="1" applyFill="1" applyBorder="1"/>
    <xf numFmtId="8" fontId="0" fillId="2" borderId="1" xfId="0" applyNumberFormat="1" applyFill="1" applyBorder="1"/>
    <xf numFmtId="8" fontId="0" fillId="0" borderId="1" xfId="0" applyNumberFormat="1" applyBorder="1"/>
    <xf numFmtId="8" fontId="2" fillId="0" borderId="1" xfId="0" applyNumberFormat="1" applyFont="1" applyBorder="1"/>
    <xf numFmtId="8" fontId="2" fillId="0" borderId="1" xfId="2" applyNumberFormat="1" applyFont="1" applyBorder="1"/>
    <xf numFmtId="44" fontId="2" fillId="0" borderId="1" xfId="2" applyFont="1" applyBorder="1"/>
    <xf numFmtId="0" fontId="3" fillId="0" borderId="0" xfId="0" applyFont="1" applyAlignment="1">
      <alignment horizontal="center"/>
    </xf>
    <xf numFmtId="9" fontId="2" fillId="0" borderId="0" xfId="3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164" fontId="2" fillId="0" borderId="1" xfId="1" applyNumberFormat="1" applyFont="1" applyBorder="1"/>
    <xf numFmtId="0" fontId="0" fillId="3" borderId="0" xfId="0" applyFill="1"/>
    <xf numFmtId="0" fontId="0" fillId="4" borderId="0" xfId="0" applyFill="1"/>
    <xf numFmtId="42" fontId="0" fillId="0" borderId="1" xfId="4" applyFont="1" applyBorder="1"/>
    <xf numFmtId="0" fontId="2" fillId="3" borderId="1" xfId="0" applyFont="1" applyFill="1" applyBorder="1"/>
    <xf numFmtId="44" fontId="2" fillId="3" borderId="1" xfId="2" applyFont="1" applyFill="1" applyBorder="1"/>
    <xf numFmtId="0" fontId="2" fillId="4" borderId="1" xfId="0" applyFont="1" applyFill="1" applyBorder="1"/>
    <xf numFmtId="44" fontId="2" fillId="4" borderId="1" xfId="2" applyFont="1" applyFill="1" applyBorder="1"/>
    <xf numFmtId="44" fontId="0" fillId="0" borderId="1" xfId="2" applyFont="1" applyBorder="1"/>
    <xf numFmtId="44" fontId="0" fillId="2" borderId="1" xfId="2" applyFont="1" applyFill="1" applyBorder="1"/>
  </cellXfs>
  <cellStyles count="5">
    <cellStyle name="Comma" xfId="1" builtinId="3"/>
    <cellStyle name="Currency" xfId="2" builtinId="4"/>
    <cellStyle name="Currency [0]" xfId="4" builtinId="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22</xdr:row>
      <xdr:rowOff>9525</xdr:rowOff>
    </xdr:from>
    <xdr:to>
      <xdr:col>9</xdr:col>
      <xdr:colOff>409575</xdr:colOff>
      <xdr:row>46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68240" y="4063365"/>
          <a:ext cx="3769995" cy="4410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- Added costs of  documenting and tracking lot numbers of cylinders.</a:t>
          </a:r>
        </a:p>
        <a:p>
          <a:r>
            <a:rPr lang="en-US" sz="1100" b="1"/>
            <a:t>- Monthly Maintenance</a:t>
          </a:r>
        </a:p>
        <a:p>
          <a:r>
            <a:rPr lang="en-US" sz="1100" b="1"/>
            <a:t>- Last</a:t>
          </a:r>
          <a:r>
            <a:rPr lang="en-US" sz="1100" b="1" baseline="0"/>
            <a:t> minute request for cylinder delivery </a:t>
          </a:r>
        </a:p>
        <a:p>
          <a:r>
            <a:rPr lang="en-US" sz="1100" b="1" baseline="0"/>
            <a:t>-Patient's use tanks at home when they should be using concentrator</a:t>
          </a:r>
        </a:p>
        <a:p>
          <a:r>
            <a:rPr lang="en-US" sz="1100" b="1" baseline="0"/>
            <a:t>- Lost cylinders</a:t>
          </a:r>
        </a:p>
        <a:p>
          <a:r>
            <a:rPr lang="en-US" sz="1100" b="1" baseline="0"/>
            <a:t>- Cylinders need to be hydrotested every 5 years</a:t>
          </a:r>
        </a:p>
        <a:p>
          <a:r>
            <a:rPr lang="en-US" sz="1100" b="1" baseline="0"/>
            <a:t>-Patient's transporting multiple cylinders in their car can be a hazard</a:t>
          </a:r>
        </a:p>
        <a:p>
          <a:r>
            <a:rPr lang="en-US" sz="1100" b="1" baseline="0"/>
            <a:t>-Need to provide additional solutions for travel</a:t>
          </a:r>
        </a:p>
        <a:p>
          <a:r>
            <a:rPr lang="en-US" sz="1100" b="1" baseline="0"/>
            <a:t>- Larger oxygen cylinders are heavy and not made for easy mobility</a:t>
          </a:r>
        </a:p>
        <a:p>
          <a:r>
            <a:rPr lang="en-US" sz="1100" b="1" baseline="0"/>
            <a:t>- </a:t>
          </a:r>
          <a:r>
            <a:rPr lang="en-US" sz="1100" b="1"/>
            <a:t>Assumes no out of warranty cost on equipment</a:t>
          </a:r>
          <a:r>
            <a:rPr lang="en-US" sz="1100" b="1" baseline="0"/>
            <a:t> and only one regulator needed - often not the case</a:t>
          </a:r>
        </a:p>
        <a:p>
          <a:r>
            <a:rPr lang="en-US" sz="1100" b="1" baseline="0"/>
            <a:t>- Difficulty of changing regulator/conserving device from tank to tank</a:t>
          </a:r>
        </a:p>
      </xdr:txBody>
    </xdr:sp>
    <xdr:clientData/>
  </xdr:twoCellAnchor>
  <xdr:twoCellAnchor>
    <xdr:from>
      <xdr:col>3</xdr:col>
      <xdr:colOff>259081</xdr:colOff>
      <xdr:row>5</xdr:row>
      <xdr:rowOff>161925</xdr:rowOff>
    </xdr:from>
    <xdr:to>
      <xdr:col>9</xdr:col>
      <xdr:colOff>426721</xdr:colOff>
      <xdr:row>19</xdr:row>
      <xdr:rowOff>15241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30141" y="1076325"/>
          <a:ext cx="3825240" cy="24364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- 5 year warranty bumper</a:t>
          </a:r>
          <a:r>
            <a:rPr lang="en-US" sz="1100" b="1" baseline="0"/>
            <a:t> to bumper available</a:t>
          </a:r>
        </a:p>
        <a:p>
          <a:r>
            <a:rPr lang="en-US" sz="1100" b="1" baseline="0"/>
            <a:t>- AutoSat Technology</a:t>
          </a:r>
        </a:p>
        <a:p>
          <a:r>
            <a:rPr lang="en-US" sz="1100" b="1" baseline="0"/>
            <a:t>- Yearly Maintenance Check</a:t>
          </a:r>
        </a:p>
        <a:p>
          <a:r>
            <a:rPr lang="en-US" sz="1100" b="1" baseline="0"/>
            <a:t>- No need for travel solution</a:t>
          </a:r>
        </a:p>
        <a:p>
          <a:r>
            <a:rPr lang="en-US" sz="1100" b="1" baseline="0"/>
            <a:t>- Small footprint - can carry spares on trucks</a:t>
          </a:r>
        </a:p>
        <a:p>
          <a:r>
            <a:rPr lang="en-US" sz="1100" b="1" baseline="0"/>
            <a:t>- Service calls are 15 minute swap-outs</a:t>
          </a:r>
        </a:p>
        <a:p>
          <a:r>
            <a:rPr lang="en-US" sz="1100" b="1" baseline="0"/>
            <a:t>- 15 minute set-ups can be done at discharge - no OT for    home set-ups</a:t>
          </a:r>
        </a:p>
        <a:p>
          <a:r>
            <a:rPr lang="en-US" sz="1100" b="1" baseline="0"/>
            <a:t>- With 5yr warranty can realize revenue up to 60 months +</a:t>
          </a:r>
        </a:p>
        <a:p>
          <a:r>
            <a:rPr lang="en-US" sz="1100" b="1" baseline="0"/>
            <a:t>- Onboard diagnostic screen helps alleviate unnecessary visits to the patient's home</a:t>
          </a:r>
        </a:p>
        <a:p>
          <a:r>
            <a:rPr lang="en-US" sz="1100" b="1" baseline="0"/>
            <a:t>- EDAT Hardware available for fleet diagnostic capabilities</a:t>
          </a:r>
        </a:p>
        <a:p>
          <a:r>
            <a:rPr lang="en-US" sz="1100" b="1" baseline="0"/>
            <a:t>- Offers .5 - 3 LPM Continious / 1-9 Pulse Dose </a:t>
          </a:r>
        </a:p>
        <a:p>
          <a:r>
            <a:rPr lang="en-US" sz="1100" b="1" baseline="0"/>
            <a:t> </a:t>
          </a:r>
          <a:endParaRPr lang="en-US" sz="1100" b="1"/>
        </a:p>
      </xdr:txBody>
    </xdr:sp>
    <xdr:clientData/>
  </xdr:twoCellAnchor>
  <xdr:twoCellAnchor>
    <xdr:from>
      <xdr:col>0</xdr:col>
      <xdr:colOff>1762125</xdr:colOff>
      <xdr:row>0</xdr:row>
      <xdr:rowOff>133351</xdr:rowOff>
    </xdr:from>
    <xdr:to>
      <xdr:col>9</xdr:col>
      <xdr:colOff>400050</xdr:colOff>
      <xdr:row>4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62125" y="133351"/>
          <a:ext cx="59626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Total Cost of Ownership Comparison </a:t>
          </a:r>
        </a:p>
      </xdr:txBody>
    </xdr:sp>
    <xdr:clientData/>
  </xdr:twoCellAnchor>
  <xdr:twoCellAnchor>
    <xdr:from>
      <xdr:col>3</xdr:col>
      <xdr:colOff>304800</xdr:colOff>
      <xdr:row>49</xdr:row>
      <xdr:rowOff>76200</xdr:rowOff>
    </xdr:from>
    <xdr:to>
      <xdr:col>9</xdr:col>
      <xdr:colOff>438150</xdr:colOff>
      <xdr:row>63</xdr:row>
      <xdr:rowOff>7620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75860" y="8016240"/>
          <a:ext cx="3790950" cy="24917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 -  Improved Patient Outcomes with Small Lightweight Portable concentrator</a:t>
          </a:r>
        </a:p>
        <a:p>
          <a:r>
            <a:rPr lang="en-US" sz="1100" b="1" baseline="0"/>
            <a:t> -  Optional Battery to increase duration time or replacement in the future.</a:t>
          </a:r>
          <a:endParaRPr lang="en-US" sz="1100" b="1"/>
        </a:p>
        <a:p>
          <a:r>
            <a:rPr lang="en-US" sz="1100" b="1"/>
            <a:t>- POC</a:t>
          </a:r>
          <a:r>
            <a:rPr lang="en-US" sz="1100" b="1" baseline="0"/>
            <a:t> can be plugged into any AC/DC outlet for oxygen</a:t>
          </a:r>
        </a:p>
        <a:p>
          <a:r>
            <a:rPr lang="en-US" sz="1100" b="1" baseline="0"/>
            <a:t>- 3 year warranty on both POC and Stationary Concentrator</a:t>
          </a:r>
        </a:p>
        <a:p>
          <a:r>
            <a:rPr lang="en-US" sz="1100" b="1" baseline="0"/>
            <a:t>- UltraSense Technology improves Patient Compliance</a:t>
          </a:r>
        </a:p>
        <a:p>
          <a:r>
            <a:rPr lang="en-US" sz="1100" b="1" baseline="0"/>
            <a:t>- Yearly Maintenance Check</a:t>
          </a:r>
        </a:p>
        <a:p>
          <a:r>
            <a:rPr lang="en-US" sz="1100" b="1" baseline="0"/>
            <a:t>- User Friendly and Simple Design</a:t>
          </a:r>
        </a:p>
        <a:p>
          <a:r>
            <a:rPr lang="en-US" sz="1100" b="1" baseline="0"/>
            <a:t>- No Patient Maintenance Required</a:t>
          </a:r>
        </a:p>
        <a:p>
          <a:endParaRPr lang="en-US" sz="1100" b="1" baseline="0"/>
        </a:p>
        <a:p>
          <a:r>
            <a:rPr lang="en-US" sz="1100" b="1" baseline="0"/>
            <a:t>*Optional Leasing to Own Program Available @ $54.00 Month</a:t>
          </a:r>
        </a:p>
        <a:p>
          <a:r>
            <a:rPr lang="en-US" sz="1100" b="1" baseline="0"/>
            <a:t> </a:t>
          </a:r>
          <a:endParaRPr lang="en-US" sz="1100" b="1"/>
        </a:p>
      </xdr:txBody>
    </xdr:sp>
    <xdr:clientData/>
  </xdr:twoCellAnchor>
  <xdr:twoCellAnchor editAs="oneCell">
    <xdr:from>
      <xdr:col>0</xdr:col>
      <xdr:colOff>7620</xdr:colOff>
      <xdr:row>0</xdr:row>
      <xdr:rowOff>0</xdr:rowOff>
    </xdr:from>
    <xdr:to>
      <xdr:col>0</xdr:col>
      <xdr:colOff>1112520</xdr:colOff>
      <xdr:row>4</xdr:row>
      <xdr:rowOff>122424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0"/>
          <a:ext cx="1104900" cy="853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C64"/>
  <sheetViews>
    <sheetView showGridLines="0" tabSelected="1" workbookViewId="0">
      <selection activeCell="C56" sqref="C56"/>
    </sheetView>
  </sheetViews>
  <sheetFormatPr defaultRowHeight="15" x14ac:dyDescent="0.25"/>
  <cols>
    <col min="1" max="1" width="45.85546875" customWidth="1"/>
    <col min="2" max="3" width="11.140625" bestFit="1" customWidth="1"/>
  </cols>
  <sheetData>
    <row r="6" spans="1:3" x14ac:dyDescent="0.25">
      <c r="A6" s="1" t="s">
        <v>30</v>
      </c>
      <c r="B6" s="15" t="s">
        <v>19</v>
      </c>
      <c r="C6" s="15" t="s">
        <v>18</v>
      </c>
    </row>
    <row r="7" spans="1:3" x14ac:dyDescent="0.25">
      <c r="A7" s="2" t="s">
        <v>3</v>
      </c>
      <c r="B7" s="10">
        <v>76.239999999999995</v>
      </c>
      <c r="C7" s="10">
        <v>70.23</v>
      </c>
    </row>
    <row r="8" spans="1:3" x14ac:dyDescent="0.25">
      <c r="A8" s="2" t="s">
        <v>4</v>
      </c>
      <c r="B8" s="10">
        <v>41.91</v>
      </c>
      <c r="C8" s="10">
        <v>37.44</v>
      </c>
    </row>
    <row r="9" spans="1:3" x14ac:dyDescent="0.25">
      <c r="A9" s="5" t="s">
        <v>6</v>
      </c>
      <c r="B9" s="12">
        <f>+B8+B7</f>
        <v>118.14999999999999</v>
      </c>
      <c r="C9" s="12">
        <f>+C8+C7</f>
        <v>107.67</v>
      </c>
    </row>
    <row r="10" spans="1:3" x14ac:dyDescent="0.25">
      <c r="A10" s="2" t="s">
        <v>22</v>
      </c>
      <c r="B10" s="10">
        <v>1895</v>
      </c>
      <c r="C10" s="10">
        <v>1895</v>
      </c>
    </row>
    <row r="11" spans="1:3" x14ac:dyDescent="0.25">
      <c r="A11" s="2" t="s">
        <v>42</v>
      </c>
      <c r="B11" s="10">
        <v>175</v>
      </c>
      <c r="C11" s="10">
        <v>175</v>
      </c>
    </row>
    <row r="12" spans="1:3" x14ac:dyDescent="0.25">
      <c r="A12" s="2" t="s">
        <v>31</v>
      </c>
      <c r="B12" s="10">
        <v>125</v>
      </c>
      <c r="C12" s="10">
        <v>125</v>
      </c>
    </row>
    <row r="13" spans="1:3" x14ac:dyDescent="0.25">
      <c r="A13" s="2" t="s">
        <v>43</v>
      </c>
      <c r="B13" s="10"/>
      <c r="C13" s="10"/>
    </row>
    <row r="14" spans="1:3" x14ac:dyDescent="0.25">
      <c r="A14" s="5" t="s">
        <v>33</v>
      </c>
      <c r="B14" s="10">
        <f>B13+B12+B13+B10+B11</f>
        <v>2195</v>
      </c>
      <c r="C14" s="10">
        <f>C13+C10+C12+C11</f>
        <v>2195</v>
      </c>
    </row>
    <row r="15" spans="1:3" x14ac:dyDescent="0.25">
      <c r="A15" s="5" t="s">
        <v>5</v>
      </c>
      <c r="B15" s="13">
        <f>+(B13+B10)/36</f>
        <v>52.638888888888886</v>
      </c>
      <c r="C15" s="13">
        <f>+(C13+C10)/36</f>
        <v>52.638888888888886</v>
      </c>
    </row>
    <row r="16" spans="1:3" x14ac:dyDescent="0.25">
      <c r="A16" s="2" t="s">
        <v>15</v>
      </c>
      <c r="B16" s="12">
        <f>+B9-B15</f>
        <v>65.511111111111106</v>
      </c>
      <c r="C16" s="12">
        <f>+C9-C15</f>
        <v>55.031111111111116</v>
      </c>
    </row>
    <row r="17" spans="1:3" x14ac:dyDescent="0.25">
      <c r="A17" s="2" t="s">
        <v>16</v>
      </c>
      <c r="B17" s="3">
        <f>B16/B9</f>
        <v>0.55447406780457986</v>
      </c>
      <c r="C17" s="3">
        <f>C16/C9</f>
        <v>0.5111090471915215</v>
      </c>
    </row>
    <row r="18" spans="1:3" x14ac:dyDescent="0.25">
      <c r="A18" s="5" t="s">
        <v>26</v>
      </c>
      <c r="B18" s="23">
        <f>+B9*36</f>
        <v>4253.3999999999996</v>
      </c>
      <c r="C18" s="23">
        <f>+C9*36</f>
        <v>3876.12</v>
      </c>
    </row>
    <row r="19" spans="1:3" s="21" customFormat="1" x14ac:dyDescent="0.25">
      <c r="A19" s="24" t="s">
        <v>27</v>
      </c>
      <c r="B19" s="25">
        <f>B18-B14</f>
        <v>2058.3999999999996</v>
      </c>
      <c r="C19" s="25">
        <f>C18-C14</f>
        <v>1681.12</v>
      </c>
    </row>
    <row r="20" spans="1:3" x14ac:dyDescent="0.25">
      <c r="B20" s="16"/>
      <c r="C20" s="16"/>
    </row>
    <row r="22" spans="1:3" x14ac:dyDescent="0.25">
      <c r="A22" s="1" t="s">
        <v>20</v>
      </c>
    </row>
    <row r="23" spans="1:3" x14ac:dyDescent="0.25">
      <c r="A23" s="2" t="s">
        <v>0</v>
      </c>
      <c r="B23" s="11">
        <f>+B7</f>
        <v>76.239999999999995</v>
      </c>
      <c r="C23" s="11">
        <f>+C7</f>
        <v>70.23</v>
      </c>
    </row>
    <row r="24" spans="1:3" x14ac:dyDescent="0.25">
      <c r="A24" s="2" t="s">
        <v>1</v>
      </c>
      <c r="B24" s="10">
        <v>19.190000000000001</v>
      </c>
      <c r="C24" s="10">
        <v>17.54</v>
      </c>
    </row>
    <row r="25" spans="1:3" x14ac:dyDescent="0.25">
      <c r="A25" s="2" t="s">
        <v>2</v>
      </c>
      <c r="B25" s="12">
        <f>+B24+B23</f>
        <v>95.429999999999993</v>
      </c>
      <c r="C25" s="12">
        <f>+C24+C23</f>
        <v>87.77000000000001</v>
      </c>
    </row>
    <row r="26" spans="1:3" x14ac:dyDescent="0.25">
      <c r="A26" s="2" t="s">
        <v>12</v>
      </c>
      <c r="B26" s="10">
        <v>395</v>
      </c>
      <c r="C26" s="10">
        <v>395</v>
      </c>
    </row>
    <row r="27" spans="1:3" x14ac:dyDescent="0.25">
      <c r="A27" s="2" t="s">
        <v>32</v>
      </c>
      <c r="B27" s="10">
        <v>16</v>
      </c>
      <c r="C27" s="10">
        <v>16</v>
      </c>
    </row>
    <row r="28" spans="1:3" x14ac:dyDescent="0.25">
      <c r="A28" s="2" t="s">
        <v>24</v>
      </c>
      <c r="B28" s="10">
        <v>115</v>
      </c>
      <c r="C28" s="10">
        <v>115</v>
      </c>
    </row>
    <row r="29" spans="1:3" x14ac:dyDescent="0.25">
      <c r="A29" s="2" t="s">
        <v>25</v>
      </c>
      <c r="B29" s="10">
        <v>15</v>
      </c>
      <c r="C29" s="10">
        <v>15</v>
      </c>
    </row>
    <row r="30" spans="1:3" x14ac:dyDescent="0.25">
      <c r="A30" s="2" t="s">
        <v>23</v>
      </c>
      <c r="B30" s="11">
        <f>B29*B37</f>
        <v>60</v>
      </c>
      <c r="C30" s="11">
        <f>C29*C37</f>
        <v>60</v>
      </c>
    </row>
    <row r="31" spans="1:3" x14ac:dyDescent="0.25">
      <c r="A31" s="2" t="s">
        <v>13</v>
      </c>
      <c r="B31" s="10">
        <v>125</v>
      </c>
      <c r="C31" s="10">
        <v>125</v>
      </c>
    </row>
    <row r="32" spans="1:3" x14ac:dyDescent="0.25">
      <c r="A32" s="2" t="s">
        <v>33</v>
      </c>
      <c r="B32" s="12">
        <f>SUM(B26:B31)</f>
        <v>726</v>
      </c>
      <c r="C32" s="12">
        <f>(C28+C26+C31+C30+C27)/36+SUM(C26:C31)</f>
        <v>745.75</v>
      </c>
    </row>
    <row r="33" spans="1:3" x14ac:dyDescent="0.25">
      <c r="A33" s="2" t="s">
        <v>7</v>
      </c>
      <c r="B33" s="9">
        <v>35</v>
      </c>
      <c r="C33" s="9">
        <v>35</v>
      </c>
    </row>
    <row r="34" spans="1:3" x14ac:dyDescent="0.25">
      <c r="A34" s="2" t="s">
        <v>8</v>
      </c>
      <c r="B34" s="9">
        <v>3</v>
      </c>
      <c r="C34" s="9">
        <v>3</v>
      </c>
    </row>
    <row r="35" spans="1:3" x14ac:dyDescent="0.25">
      <c r="A35" s="2" t="s">
        <v>9</v>
      </c>
      <c r="B35" s="4"/>
      <c r="C35" s="4"/>
    </row>
    <row r="36" spans="1:3" x14ac:dyDescent="0.25">
      <c r="A36" s="7" t="s">
        <v>10</v>
      </c>
      <c r="B36" s="8">
        <v>1</v>
      </c>
      <c r="C36" s="8">
        <v>1</v>
      </c>
    </row>
    <row r="37" spans="1:3" x14ac:dyDescent="0.25">
      <c r="A37" s="7" t="s">
        <v>11</v>
      </c>
      <c r="B37" s="8">
        <v>4</v>
      </c>
      <c r="C37" s="8">
        <v>4</v>
      </c>
    </row>
    <row r="38" spans="1:3" x14ac:dyDescent="0.25">
      <c r="A38" s="18" t="s">
        <v>21</v>
      </c>
      <c r="B38" s="20">
        <f>B39*60+B32</f>
        <v>3546</v>
      </c>
      <c r="C38" s="20">
        <f>C39*60+C32</f>
        <v>3565.75</v>
      </c>
    </row>
    <row r="39" spans="1:3" x14ac:dyDescent="0.25">
      <c r="A39" s="19" t="s">
        <v>34</v>
      </c>
      <c r="B39" s="4">
        <f>B33*B36+B34*B37</f>
        <v>47</v>
      </c>
      <c r="C39" s="4">
        <f>C33*C36+C34*C37</f>
        <v>47</v>
      </c>
    </row>
    <row r="40" spans="1:3" x14ac:dyDescent="0.25">
      <c r="A40" s="2" t="s">
        <v>35</v>
      </c>
      <c r="B40" s="14">
        <f>B25-(B32/60)-B39</f>
        <v>36.33</v>
      </c>
      <c r="C40" s="14">
        <f>C25-(B32/60)-C39</f>
        <v>28.670000000000016</v>
      </c>
    </row>
    <row r="41" spans="1:3" x14ac:dyDescent="0.25">
      <c r="A41" s="2" t="s">
        <v>36</v>
      </c>
      <c r="B41" s="14">
        <f>B32/60-B39</f>
        <v>-34.9</v>
      </c>
      <c r="C41" s="14">
        <f>C32/60-B39</f>
        <v>-34.570833333333333</v>
      </c>
    </row>
    <row r="42" spans="1:3" x14ac:dyDescent="0.25">
      <c r="A42" s="2" t="s">
        <v>37</v>
      </c>
      <c r="B42" s="3">
        <f>B40/B25</f>
        <v>0.38069789374410562</v>
      </c>
      <c r="C42" s="3">
        <f>C40/C25</f>
        <v>0.3266491967642704</v>
      </c>
    </row>
    <row r="43" spans="1:3" x14ac:dyDescent="0.25">
      <c r="A43" s="2" t="s">
        <v>38</v>
      </c>
      <c r="B43" s="3">
        <f>B41/B25</f>
        <v>-0.36571308812742326</v>
      </c>
      <c r="C43" s="3">
        <f>C41/C25</f>
        <v>-0.39387983745395155</v>
      </c>
    </row>
    <row r="44" spans="1:3" x14ac:dyDescent="0.25">
      <c r="A44" s="2" t="s">
        <v>39</v>
      </c>
      <c r="B44" s="3">
        <f>AVERAGE(B42:B43)</f>
        <v>7.4924028083411809E-3</v>
      </c>
      <c r="C44" s="3">
        <f>AVERAGE(C42:C43)</f>
        <v>-3.3615320344840577E-2</v>
      </c>
    </row>
    <row r="45" spans="1:3" x14ac:dyDescent="0.25">
      <c r="A45" s="2" t="s">
        <v>26</v>
      </c>
      <c r="B45" s="14">
        <f>B25*36</f>
        <v>3435.4799999999996</v>
      </c>
      <c r="C45" s="14">
        <f>C25*36</f>
        <v>3159.7200000000003</v>
      </c>
    </row>
    <row r="46" spans="1:3" s="22" customFormat="1" x14ac:dyDescent="0.25">
      <c r="A46" s="26" t="s">
        <v>28</v>
      </c>
      <c r="B46" s="27">
        <f>B45-B38</f>
        <v>-110.52000000000044</v>
      </c>
      <c r="C46" s="27">
        <f>C45-C38</f>
        <v>-406.02999999999975</v>
      </c>
    </row>
    <row r="47" spans="1:3" x14ac:dyDescent="0.25">
      <c r="B47" s="16"/>
      <c r="C47" s="16"/>
    </row>
    <row r="48" spans="1:3" x14ac:dyDescent="0.25">
      <c r="B48" s="6"/>
      <c r="C48" s="6"/>
    </row>
    <row r="49" spans="1:3" x14ac:dyDescent="0.25">
      <c r="A49" s="1" t="s">
        <v>44</v>
      </c>
    </row>
    <row r="50" spans="1:3" x14ac:dyDescent="0.25">
      <c r="A50" s="2" t="s">
        <v>3</v>
      </c>
      <c r="B50" s="28">
        <f>+B7</f>
        <v>76.239999999999995</v>
      </c>
      <c r="C50" s="28">
        <f>+C7</f>
        <v>70.23</v>
      </c>
    </row>
    <row r="51" spans="1:3" x14ac:dyDescent="0.25">
      <c r="A51" s="2" t="s">
        <v>4</v>
      </c>
      <c r="B51" s="28">
        <f>+B8</f>
        <v>41.91</v>
      </c>
      <c r="C51" s="28">
        <f>+C8</f>
        <v>37.44</v>
      </c>
    </row>
    <row r="52" spans="1:3" x14ac:dyDescent="0.25">
      <c r="A52" s="5" t="s">
        <v>6</v>
      </c>
      <c r="B52" s="14">
        <f>+B51+B50</f>
        <v>118.14999999999999</v>
      </c>
      <c r="C52" s="14">
        <f>+C51+C50</f>
        <v>107.67</v>
      </c>
    </row>
    <row r="53" spans="1:3" x14ac:dyDescent="0.25">
      <c r="A53" s="2" t="s">
        <v>46</v>
      </c>
      <c r="B53" s="29">
        <v>1630</v>
      </c>
      <c r="C53" s="29">
        <v>1630</v>
      </c>
    </row>
    <row r="54" spans="1:3" x14ac:dyDescent="0.25">
      <c r="A54" s="2" t="s">
        <v>47</v>
      </c>
      <c r="B54" s="29">
        <v>100</v>
      </c>
      <c r="C54" s="29">
        <v>100</v>
      </c>
    </row>
    <row r="55" spans="1:3" x14ac:dyDescent="0.25">
      <c r="A55" s="2" t="s">
        <v>45</v>
      </c>
      <c r="B55" s="29">
        <v>330</v>
      </c>
      <c r="C55" s="29">
        <v>330</v>
      </c>
    </row>
    <row r="56" spans="1:3" x14ac:dyDescent="0.25">
      <c r="A56" s="2" t="s">
        <v>41</v>
      </c>
      <c r="B56" s="29">
        <v>175</v>
      </c>
      <c r="C56" s="29">
        <v>175</v>
      </c>
    </row>
    <row r="57" spans="1:3" x14ac:dyDescent="0.25">
      <c r="A57" s="2" t="s">
        <v>40</v>
      </c>
      <c r="B57" s="29">
        <v>16</v>
      </c>
      <c r="C57" s="29">
        <v>16</v>
      </c>
    </row>
    <row r="58" spans="1:3" x14ac:dyDescent="0.25">
      <c r="A58" s="17" t="s">
        <v>21</v>
      </c>
      <c r="B58" s="28">
        <f>SUM(B53:B57)</f>
        <v>2251</v>
      </c>
      <c r="C58" s="28">
        <f>SUM(C53:C57)</f>
        <v>2251</v>
      </c>
    </row>
    <row r="59" spans="1:3" x14ac:dyDescent="0.25">
      <c r="A59" s="5" t="s">
        <v>5</v>
      </c>
      <c r="B59" s="14">
        <f>SUM(B53:B57)/36</f>
        <v>62.527777777777779</v>
      </c>
      <c r="C59" s="14">
        <f>SUM(C53:C57)/36</f>
        <v>62.527777777777779</v>
      </c>
    </row>
    <row r="60" spans="1:3" x14ac:dyDescent="0.25">
      <c r="A60" s="2" t="s">
        <v>14</v>
      </c>
      <c r="B60" s="14">
        <f>+B52-B59</f>
        <v>55.622222222222213</v>
      </c>
      <c r="C60" s="14">
        <f>+C52-C59</f>
        <v>45.142222222222223</v>
      </c>
    </row>
    <row r="61" spans="1:3" x14ac:dyDescent="0.25">
      <c r="A61" s="2" t="s">
        <v>17</v>
      </c>
      <c r="B61" s="3">
        <f>B60/B52</f>
        <v>0.47077632012037424</v>
      </c>
      <c r="C61" s="3">
        <f>C60/C52</f>
        <v>0.41926462545019244</v>
      </c>
    </row>
    <row r="62" spans="1:3" x14ac:dyDescent="0.25">
      <c r="A62" s="2" t="s">
        <v>26</v>
      </c>
      <c r="B62" s="14">
        <f>B52*36</f>
        <v>4253.3999999999996</v>
      </c>
      <c r="C62" s="14">
        <f>C52*36</f>
        <v>3876.12</v>
      </c>
    </row>
    <row r="63" spans="1:3" s="21" customFormat="1" x14ac:dyDescent="0.25">
      <c r="A63" s="24" t="s">
        <v>29</v>
      </c>
      <c r="B63" s="25">
        <f>B62-B58</f>
        <v>2002.3999999999996</v>
      </c>
      <c r="C63" s="25">
        <f>C62-C58</f>
        <v>1625.12</v>
      </c>
    </row>
    <row r="64" spans="1:3" x14ac:dyDescent="0.25">
      <c r="B64" s="16"/>
      <c r="C64" s="16"/>
    </row>
  </sheetData>
  <pageMargins left="0.7" right="0.7" top="0.75" bottom="0.7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Continuous Flow Patients</vt:lpstr>
      <vt:lpstr>Sheet3</vt:lpstr>
    </vt:vector>
  </TitlesOfParts>
  <Company>The Paul Merage School of Business at UC Irvine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Kent</dc:creator>
  <cp:lastModifiedBy>Angelo Audia</cp:lastModifiedBy>
  <cp:lastPrinted>2016-07-22T23:21:48Z</cp:lastPrinted>
  <dcterms:created xsi:type="dcterms:W3CDTF">2014-04-18T16:15:47Z</dcterms:created>
  <dcterms:modified xsi:type="dcterms:W3CDTF">2019-03-03T22:44:06Z</dcterms:modified>
</cp:coreProperties>
</file>